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O:\Tech_DCE-Afdelingsdrev\Notater\2022\"/>
    </mc:Choice>
  </mc:AlternateContent>
  <xr:revisionPtr revIDLastSave="0" documentId="8_{F7B83D77-261B-4833-A8E0-59D8376DDE86}" xr6:coauthVersionLast="44" xr6:coauthVersionMax="44" xr10:uidLastSave="{00000000-0000-0000-0000-000000000000}"/>
  <bookViews>
    <workbookView xWindow="5268" yWindow="2496" windowWidth="17280" windowHeight="8964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1" l="1"/>
  <c r="N40" i="1"/>
  <c r="N39" i="1"/>
  <c r="N38" i="1"/>
  <c r="N37" i="1"/>
  <c r="N36" i="1"/>
  <c r="N35" i="1"/>
  <c r="N34" i="1"/>
  <c r="N33" i="1"/>
  <c r="N32" i="1"/>
  <c r="N31" i="1"/>
  <c r="K54" i="1" l="1"/>
  <c r="K32" i="1"/>
  <c r="K33" i="1"/>
  <c r="F7" i="1" l="1"/>
  <c r="K7" i="1" l="1"/>
  <c r="F22" i="1"/>
  <c r="F23" i="1"/>
  <c r="F24" i="1"/>
  <c r="F25" i="1"/>
  <c r="F21" i="1"/>
  <c r="K25" i="1" l="1"/>
  <c r="K23" i="1"/>
  <c r="K21" i="1"/>
  <c r="F52" i="1"/>
  <c r="F51" i="1"/>
  <c r="K51" i="1" s="1"/>
  <c r="F50" i="1"/>
  <c r="F49" i="1"/>
  <c r="F48" i="1"/>
  <c r="F47" i="1"/>
  <c r="F46" i="1"/>
  <c r="F45" i="1"/>
  <c r="F44" i="1"/>
  <c r="F41" i="1"/>
  <c r="F40" i="1"/>
  <c r="F39" i="1"/>
  <c r="F38" i="1"/>
  <c r="F37" i="1"/>
  <c r="F36" i="1"/>
  <c r="F35" i="1"/>
  <c r="F34" i="1"/>
  <c r="F31" i="1"/>
  <c r="F30" i="1"/>
  <c r="F29" i="1"/>
  <c r="F28" i="1"/>
  <c r="F18" i="1"/>
  <c r="F17" i="1"/>
  <c r="F16" i="1"/>
  <c r="K16" i="1" s="1"/>
  <c r="F15" i="1"/>
  <c r="F14" i="1"/>
  <c r="K35" i="1" l="1"/>
  <c r="K36" i="1"/>
  <c r="K31" i="1"/>
  <c r="K37" i="1"/>
  <c r="K41" i="1"/>
  <c r="K34" i="1"/>
  <c r="K38" i="1"/>
</calcChain>
</file>

<file path=xl/sharedStrings.xml><?xml version="1.0" encoding="utf-8"?>
<sst xmlns="http://schemas.openxmlformats.org/spreadsheetml/2006/main" count="254" uniqueCount="149">
  <si>
    <t>Organiske stoffer</t>
  </si>
  <si>
    <t>TBT</t>
  </si>
  <si>
    <t>Aromatiske stoffer</t>
  </si>
  <si>
    <t>Benzen</t>
  </si>
  <si>
    <t>Ethylbenzen</t>
  </si>
  <si>
    <t>Naphtalen</t>
  </si>
  <si>
    <t>Toluen</t>
  </si>
  <si>
    <t>Phenoler</t>
  </si>
  <si>
    <t>4-n-Nonylphenol</t>
  </si>
  <si>
    <t>PAH'er</t>
  </si>
  <si>
    <t>Acenaphthen</t>
  </si>
  <si>
    <t>Acenaphthylen</t>
  </si>
  <si>
    <t>Anthracen</t>
  </si>
  <si>
    <t>Benz(a)anthracen</t>
  </si>
  <si>
    <t>Benz(a)pyren</t>
  </si>
  <si>
    <t>Benz(ghi)perylen</t>
  </si>
  <si>
    <t>Dibenz(a,h)anthracen</t>
  </si>
  <si>
    <t>Fluoranthen</t>
  </si>
  <si>
    <t>Fluoren</t>
  </si>
  <si>
    <t>Phenanthren</t>
  </si>
  <si>
    <t>Pyren</t>
  </si>
  <si>
    <t>Xylen (o,p og m-xylen)</t>
  </si>
  <si>
    <t>Chlorerede opløsninger (AK og LOBMA foreslår)</t>
  </si>
  <si>
    <t>Trichlorethylen (TCE)</t>
  </si>
  <si>
    <t>Tetrachlorethylen (PCE)</t>
  </si>
  <si>
    <t>Trichlormethan</t>
  </si>
  <si>
    <t>1,1,1-trichlorethan</t>
  </si>
  <si>
    <t>Tetrachlormethan</t>
  </si>
  <si>
    <t>1,1-dichlorethan</t>
  </si>
  <si>
    <t>Vinylchlorid</t>
  </si>
  <si>
    <t>1,2-dichlorethan</t>
  </si>
  <si>
    <t>1,1-dichlorethylen</t>
  </si>
  <si>
    <t>μg/l</t>
  </si>
  <si>
    <t>CAS nr</t>
  </si>
  <si>
    <t>71-43-2</t>
  </si>
  <si>
    <t>100-41-4</t>
  </si>
  <si>
    <t>91-20-3</t>
  </si>
  <si>
    <t>108-88-3</t>
  </si>
  <si>
    <t>Σ = 0,12</t>
  </si>
  <si>
    <t>1330-20-71</t>
  </si>
  <si>
    <t>Σ = 1</t>
  </si>
  <si>
    <t>36643-28-4</t>
  </si>
  <si>
    <t>25154-52-3</t>
  </si>
  <si>
    <t>Nonylphenoler</t>
  </si>
  <si>
    <t>104-40-5</t>
  </si>
  <si>
    <t xml:space="preserve"> 4-nonylphenol og 4-nonylphenol (forgrenet) (CAS
84852-15-3) er isomerer af af nonylphenol</t>
  </si>
  <si>
    <t>140-66-9</t>
  </si>
  <si>
    <t>80-05-7</t>
  </si>
  <si>
    <t>83-32-9</t>
  </si>
  <si>
    <t>208-96-8</t>
  </si>
  <si>
    <t>56-55-3</t>
  </si>
  <si>
    <t>53-70-3</t>
  </si>
  <si>
    <t>120-12-7</t>
  </si>
  <si>
    <t>50-32-8</t>
  </si>
  <si>
    <t>191-24-2</t>
  </si>
  <si>
    <t>206-44-0</t>
  </si>
  <si>
    <t>218-01-9</t>
  </si>
  <si>
    <t>86-73-7</t>
  </si>
  <si>
    <t>85-01-8</t>
  </si>
  <si>
    <t>129-00-0</t>
  </si>
  <si>
    <t>79-01-6</t>
  </si>
  <si>
    <t>127-18-4</t>
  </si>
  <si>
    <t>67-66-3</t>
  </si>
  <si>
    <t>71-55-6</t>
  </si>
  <si>
    <t>56-23-5</t>
  </si>
  <si>
    <t>75-35-4</t>
  </si>
  <si>
    <t>75-34-3</t>
  </si>
  <si>
    <t>75-01-4</t>
  </si>
  <si>
    <t>107-06-2</t>
  </si>
  <si>
    <t>Benz(b)fluoranthen</t>
  </si>
  <si>
    <t>Maks krav</t>
  </si>
  <si>
    <t>207-08-9</t>
  </si>
  <si>
    <t>205-99-2</t>
  </si>
  <si>
    <t>Benz(k)fluoranthen</t>
  </si>
  <si>
    <t xml:space="preserve">Chrysen </t>
  </si>
  <si>
    <t>M054 &amp; M060</t>
  </si>
  <si>
    <t>87-86-5</t>
  </si>
  <si>
    <t>M060</t>
  </si>
  <si>
    <t>0,001 µg/l</t>
  </si>
  <si>
    <t xml:space="preserve">1L </t>
  </si>
  <si>
    <t>1L</t>
  </si>
  <si>
    <t>0,02 µg/l</t>
  </si>
  <si>
    <t>0,05 µg/l</t>
  </si>
  <si>
    <t>0,01 µg/l</t>
  </si>
  <si>
    <t>0,1µg/l</t>
  </si>
  <si>
    <t>0,5L</t>
  </si>
  <si>
    <t>1763-23-1</t>
  </si>
  <si>
    <t>Perfluoroctansulfon-syre og derivater heraf (PFOS)</t>
  </si>
  <si>
    <t>M068 (i grundvand)</t>
  </si>
  <si>
    <r>
      <t xml:space="preserve">0,001 </t>
    </r>
    <r>
      <rPr>
        <sz val="12"/>
        <color theme="1"/>
        <rFont val="Calibri"/>
        <family val="2"/>
      </rPr>
      <t>µg/L</t>
    </r>
  </si>
  <si>
    <t>Liste over organiske stoffer, der ønskes målt for i kyster og fjorde</t>
  </si>
  <si>
    <t>ok</t>
  </si>
  <si>
    <t>A</t>
  </si>
  <si>
    <t>Isomerblanding, flere toppe ved kvantificering</t>
  </si>
  <si>
    <t>2 l prøve, opkoncentrering</t>
  </si>
  <si>
    <t>MKK er for Ʃ methylnaftalener (PAH), herunder: 1-methylnaftalen, 
2-methylnaftalen, dimethylnaftalener (bl. af isomerer), trimethylnaftalen</t>
  </si>
  <si>
    <t>Nej</t>
  </si>
  <si>
    <t>nej</t>
  </si>
  <si>
    <t>næsten</t>
  </si>
  <si>
    <t>ja</t>
  </si>
  <si>
    <t>1) 0,0001 µg/l, 2) 0,00005 µg/l</t>
  </si>
  <si>
    <t>1): Analyse på ICP-MS,                                          2) SPMD-Headsce-GC-MS</t>
  </si>
  <si>
    <t>Gul markerer opnåelse af DL krav</t>
  </si>
  <si>
    <t>Trin 1</t>
  </si>
  <si>
    <t>Trin 3</t>
  </si>
  <si>
    <t>metodefrihed</t>
  </si>
  <si>
    <t>Analysemetode til BAT</t>
  </si>
  <si>
    <t>Standard analysemetode</t>
  </si>
  <si>
    <t>Faktorer som gør at det ikke lykkes</t>
  </si>
  <si>
    <t>2 l prøve, Anden type derivatisering (Silylering), opkoncentrering af prøve</t>
  </si>
  <si>
    <t>Kan DL krav opnåes ved BAT</t>
  </si>
  <si>
    <t>Derivatiseres ved methylering , og ekstraheres med organisk solvent. Ekstrakt analyseres typisk på GC-PFPF</t>
  </si>
  <si>
    <t>Ekstraheres med organisk solvent og analyses på GC-MS eller GC-FID.</t>
  </si>
  <si>
    <t>Ekstraheres med organisk solvent, derivatiseres og analyseres på GC-MS</t>
  </si>
  <si>
    <t xml:space="preserve">Fastfase ekstraktion (SPE), eluering og analyse på LC-MS-MS </t>
  </si>
  <si>
    <t>Blindværdierne ligger ligger en faktor 3 over DL krav</t>
  </si>
  <si>
    <t xml:space="preserve">Ekstraheres med organisk solvent og analyses på GC-MS </t>
  </si>
  <si>
    <t>Ekstraheres med organisk solvent og analyses på GC-MS eller GC-ECD</t>
  </si>
  <si>
    <t>Derivatiseres til ester og ekstraheres organisk solvent. Analyse på GC-MS</t>
  </si>
  <si>
    <t>Vandmængde ved standard metode*</t>
  </si>
  <si>
    <t>Ekstraheres med organisk solvent og analyses på GC-MS</t>
  </si>
  <si>
    <t>1L**</t>
  </si>
  <si>
    <t>Detektions-grænsekrav OK/faktor- krav til bedring</t>
  </si>
  <si>
    <t>*Markering angiver, hvilke stoffer der kan måles i samme prøve</t>
  </si>
  <si>
    <t>M060, som omhandler krav til prøvebeholder, filtrering, konservering og opbevaring før analyse. Der er ikke krav til analysemetode</t>
  </si>
  <si>
    <t>M054 (nonylphenoler) omhandler krav til standardstoffer, og principper ved kalibrering og beregning. For marint vand er der ikke krav til analysemetode</t>
  </si>
  <si>
    <t>M068 (PFAS i drikkevand/grundvand) omhandler krav til at prøven ikke kommer i kontakt med teflon, hverken under prøvetagning eller analyse pga. kontaminering. Der er ikke krav til analysemetode</t>
  </si>
  <si>
    <t>2 l prøve, Ekstraktion med organisk solvent, anden type derivatisering (Silylering), opkoncentrering af prøve</t>
  </si>
  <si>
    <t>Teknologisk forbedring af apparatur</t>
  </si>
  <si>
    <t>1-Methylnaftalen</t>
  </si>
  <si>
    <t>2-Methylnaftalen</t>
  </si>
  <si>
    <t>Dimethylnaftalener (bl. af isomerer)</t>
  </si>
  <si>
    <t>Trimethylnaftalener</t>
  </si>
  <si>
    <t>Octylphenoler
(4-(1,1’,3,3’-Tetramethylbutyl)-
phenol)</t>
  </si>
  <si>
    <t>Pentachlorphenol</t>
  </si>
  <si>
    <t>Bisphenol A
2,2-bis(4-hydroxyphenyl)propan</t>
  </si>
  <si>
    <t>Generelt MKK (andet overfladevand)</t>
  </si>
  <si>
    <t>Tributyltin-forbindelser (tributyltinkation)</t>
  </si>
  <si>
    <t>Metodekrav i KVALBEK (se under tabel)</t>
  </si>
  <si>
    <t>Omfattet af KVALBEK (A: krav om akkreditering)</t>
  </si>
  <si>
    <t>Detektionsgrænser v. rutine/standard metoder</t>
  </si>
  <si>
    <t>Standard metode. DL krav kan opnås ved  2 liter prøvevolumen</t>
  </si>
  <si>
    <t>Trin 2</t>
  </si>
  <si>
    <t>Evt. bemærkning til MKK</t>
  </si>
  <si>
    <t>Ønske til maks. detektionsgrænse (MKK*1/10)</t>
  </si>
  <si>
    <t>**Napthtalenerne kan  analysers i samme prøve som PAH'erne</t>
  </si>
  <si>
    <t>Urealistisk høj vandvolumen</t>
  </si>
  <si>
    <t>Beskrivelser af metodekrav</t>
  </si>
  <si>
    <t>DL opnået ved BAT metode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</si>
</sst>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"/>
    <numFmt numFmtId="166" formatCode="0.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5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7" fillId="0" borderId="0" xfId="0" applyFont="1"/>
    <xf numFmtId="0" fontId="1" fillId="9" borderId="0" xfId="0" applyFont="1" applyFill="1"/>
    <xf numFmtId="0" fontId="1" fillId="0" borderId="0" xfId="0" applyFont="1" applyFill="1"/>
    <xf numFmtId="165" fontId="1" fillId="0" borderId="0" xfId="0" applyNumberFormat="1" applyFont="1" applyFill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2" fillId="0" borderId="0" xfId="0" applyNumberFormat="1" applyFont="1" applyFill="1" applyAlignment="1">
      <alignment wrapText="1"/>
    </xf>
    <xf numFmtId="165" fontId="8" fillId="0" borderId="0" xfId="0" applyNumberFormat="1" applyFont="1" applyFill="1"/>
    <xf numFmtId="2" fontId="1" fillId="0" borderId="0" xfId="0" applyNumberFormat="1" applyFont="1" applyFill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6" borderId="2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1" xfId="0" applyNumberFormat="1" applyFont="1" applyFill="1" applyBorder="1" applyAlignment="1" applyProtection="1">
      <alignment horizontal="justify" vertical="center" wrapText="1"/>
    </xf>
    <xf numFmtId="0" fontId="3" fillId="2" borderId="2" xfId="0" applyNumberFormat="1" applyFont="1" applyFill="1" applyBorder="1" applyAlignment="1" applyProtection="1">
      <alignment horizontal="justify" vertical="center" wrapText="1"/>
    </xf>
    <xf numFmtId="0" fontId="4" fillId="3" borderId="4" xfId="0" applyNumberFormat="1" applyFont="1" applyFill="1" applyBorder="1" applyAlignment="1" applyProtection="1">
      <alignment horizontal="justify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9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7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7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20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/>
    <xf numFmtId="0" fontId="2" fillId="0" borderId="0" xfId="0" applyFont="1" applyAlignment="1">
      <alignment horizontal="left"/>
    </xf>
    <xf numFmtId="1" fontId="1" fillId="0" borderId="2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left" vertical="center"/>
    </xf>
    <xf numFmtId="165" fontId="1" fillId="0" borderId="4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1" fillId="0" borderId="2" xfId="0" applyNumberFormat="1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9"/>
  <sheetViews>
    <sheetView tabSelected="1" zoomScale="98" zoomScaleNormal="98" workbookViewId="0">
      <selection activeCell="L21" sqref="L21:L23"/>
    </sheetView>
  </sheetViews>
  <sheetFormatPr defaultColWidth="9.109375" defaultRowHeight="15.6" x14ac:dyDescent="0.3"/>
  <cols>
    <col min="1" max="1" width="9.109375" style="1"/>
    <col min="2" max="2" width="12.44140625" style="1" bestFit="1" customWidth="1"/>
    <col min="3" max="3" width="48.6640625" style="1" bestFit="1" customWidth="1"/>
    <col min="4" max="4" width="17.109375" style="11" customWidth="1"/>
    <col min="5" max="5" width="33.88671875" style="1" customWidth="1"/>
    <col min="6" max="6" width="21.5546875" style="11" customWidth="1"/>
    <col min="7" max="7" width="16" style="11" customWidth="1"/>
    <col min="8" max="8" width="14.44140625" style="68" customWidth="1"/>
    <col min="9" max="9" width="19.44140625" style="11" customWidth="1"/>
    <col min="10" max="10" width="14.6640625" style="11" customWidth="1"/>
    <col min="11" max="11" width="12.88671875" style="11" customWidth="1"/>
    <col min="12" max="12" width="35.44140625" style="11" customWidth="1"/>
    <col min="13" max="13" width="18.109375" style="76" customWidth="1"/>
    <col min="14" max="14" width="14.5546875" style="1" customWidth="1"/>
    <col min="15" max="15" width="13.33203125" style="11" customWidth="1"/>
    <col min="16" max="16" width="36.5546875" style="9" customWidth="1"/>
    <col min="17" max="17" width="37.33203125" style="9" customWidth="1"/>
    <col min="18" max="18" width="9.109375" style="10"/>
    <col min="19" max="16384" width="9.109375" style="1"/>
  </cols>
  <sheetData>
    <row r="1" spans="2:18" x14ac:dyDescent="0.3">
      <c r="J1" s="32" t="s">
        <v>123</v>
      </c>
    </row>
    <row r="2" spans="2:18" ht="18" x14ac:dyDescent="0.35">
      <c r="B2" s="7" t="s">
        <v>90</v>
      </c>
      <c r="E2" s="8" t="s">
        <v>102</v>
      </c>
      <c r="J2" s="32" t="s">
        <v>145</v>
      </c>
    </row>
    <row r="3" spans="2:18" x14ac:dyDescent="0.3">
      <c r="I3" s="127" t="s">
        <v>103</v>
      </c>
      <c r="J3" s="128"/>
      <c r="K3" s="128"/>
      <c r="L3" s="129"/>
      <c r="M3" s="24" t="s">
        <v>142</v>
      </c>
      <c r="N3" s="126" t="s">
        <v>104</v>
      </c>
      <c r="O3" s="126"/>
      <c r="P3" s="126"/>
      <c r="Q3" s="21"/>
    </row>
    <row r="4" spans="2:18" s="2" customFormat="1" ht="78" x14ac:dyDescent="0.3">
      <c r="B4" s="3" t="s">
        <v>33</v>
      </c>
      <c r="C4" s="3" t="s">
        <v>0</v>
      </c>
      <c r="D4" s="12" t="s">
        <v>136</v>
      </c>
      <c r="E4" s="12" t="s">
        <v>143</v>
      </c>
      <c r="F4" s="61" t="s">
        <v>144</v>
      </c>
      <c r="G4" s="12" t="s">
        <v>138</v>
      </c>
      <c r="H4" s="12" t="s">
        <v>139</v>
      </c>
      <c r="I4" s="12" t="s">
        <v>140</v>
      </c>
      <c r="J4" s="12" t="s">
        <v>119</v>
      </c>
      <c r="K4" s="12" t="s">
        <v>122</v>
      </c>
      <c r="L4" s="12" t="s">
        <v>107</v>
      </c>
      <c r="M4" s="77" t="s">
        <v>141</v>
      </c>
      <c r="N4" s="12" t="s">
        <v>148</v>
      </c>
      <c r="O4" s="12" t="s">
        <v>110</v>
      </c>
      <c r="P4" s="20" t="s">
        <v>106</v>
      </c>
      <c r="Q4" s="20" t="s">
        <v>108</v>
      </c>
      <c r="R4" s="17"/>
    </row>
    <row r="5" spans="2:18" x14ac:dyDescent="0.3">
      <c r="B5" s="4"/>
      <c r="C5" s="4"/>
      <c r="D5" s="24" t="s">
        <v>32</v>
      </c>
      <c r="E5" s="4"/>
      <c r="F5" s="62" t="s">
        <v>32</v>
      </c>
      <c r="G5" s="24"/>
      <c r="H5" s="66"/>
      <c r="I5" s="24"/>
      <c r="J5" s="13"/>
      <c r="K5" s="13"/>
      <c r="L5" s="13"/>
      <c r="M5" s="78"/>
      <c r="N5" s="4"/>
      <c r="O5" s="24"/>
      <c r="P5" s="21"/>
      <c r="Q5" s="21"/>
    </row>
    <row r="6" spans="2:18" x14ac:dyDescent="0.3">
      <c r="B6" s="4"/>
      <c r="C6" s="4"/>
      <c r="D6" s="24"/>
      <c r="E6" s="56"/>
      <c r="F6" s="62"/>
      <c r="G6" s="24"/>
      <c r="H6" s="66"/>
      <c r="I6" s="24"/>
      <c r="J6" s="13"/>
      <c r="K6" s="13"/>
      <c r="L6" s="13"/>
      <c r="M6" s="78"/>
      <c r="N6" s="4"/>
      <c r="O6" s="24"/>
      <c r="P6" s="21"/>
      <c r="Q6" s="21"/>
    </row>
    <row r="7" spans="2:18" ht="62.4" x14ac:dyDescent="0.3">
      <c r="B7" s="51" t="s">
        <v>41</v>
      </c>
      <c r="C7" s="37" t="s">
        <v>1</v>
      </c>
      <c r="D7" s="26">
        <v>2.0000000000000001E-4</v>
      </c>
      <c r="E7" s="82" t="s">
        <v>137</v>
      </c>
      <c r="F7" s="83">
        <f>D7/10</f>
        <v>2.0000000000000002E-5</v>
      </c>
      <c r="G7" s="26" t="s">
        <v>77</v>
      </c>
      <c r="H7" s="84" t="s">
        <v>92</v>
      </c>
      <c r="I7" s="26" t="s">
        <v>78</v>
      </c>
      <c r="J7" s="26" t="s">
        <v>79</v>
      </c>
      <c r="K7" s="85">
        <f>0.001/F7</f>
        <v>50</v>
      </c>
      <c r="L7" s="120" t="s">
        <v>111</v>
      </c>
      <c r="M7" s="86"/>
      <c r="N7" s="110" t="s">
        <v>100</v>
      </c>
      <c r="O7" s="26" t="s">
        <v>98</v>
      </c>
      <c r="P7" s="111" t="s">
        <v>101</v>
      </c>
      <c r="Q7" s="112"/>
      <c r="R7" s="18"/>
    </row>
    <row r="8" spans="2:18" x14ac:dyDescent="0.3">
      <c r="B8" s="52"/>
      <c r="C8" s="38"/>
      <c r="D8" s="87"/>
      <c r="E8" s="88"/>
      <c r="F8" s="89"/>
      <c r="G8" s="87"/>
      <c r="H8" s="90"/>
      <c r="I8" s="87"/>
      <c r="J8" s="87"/>
      <c r="K8" s="73"/>
      <c r="L8" s="121"/>
      <c r="M8" s="91"/>
      <c r="N8" s="38"/>
      <c r="O8" s="87"/>
      <c r="P8" s="113"/>
      <c r="Q8" s="114"/>
    </row>
    <row r="9" spans="2:18" x14ac:dyDescent="0.3">
      <c r="B9" s="53"/>
      <c r="C9" s="39" t="s">
        <v>2</v>
      </c>
      <c r="D9" s="27"/>
      <c r="E9" s="92"/>
      <c r="F9" s="93"/>
      <c r="G9" s="27"/>
      <c r="H9" s="94"/>
      <c r="I9" s="27"/>
      <c r="J9" s="27"/>
      <c r="K9" s="74"/>
      <c r="L9" s="122"/>
      <c r="M9" s="95"/>
      <c r="N9" s="53"/>
      <c r="O9" s="27"/>
      <c r="P9" s="115"/>
      <c r="Q9" s="115"/>
    </row>
    <row r="10" spans="2:18" ht="15.6" customHeight="1" x14ac:dyDescent="0.3">
      <c r="B10" s="54"/>
      <c r="C10" s="40" t="s">
        <v>129</v>
      </c>
      <c r="D10" s="135" t="s">
        <v>38</v>
      </c>
      <c r="E10" s="138" t="s">
        <v>95</v>
      </c>
      <c r="F10" s="141">
        <v>1.2E-2</v>
      </c>
      <c r="G10" s="96"/>
      <c r="H10" s="97"/>
      <c r="I10" s="97" t="s">
        <v>81</v>
      </c>
      <c r="J10" s="135" t="s">
        <v>121</v>
      </c>
      <c r="K10" s="98">
        <v>1.7</v>
      </c>
      <c r="L10" s="130" t="s">
        <v>120</v>
      </c>
      <c r="M10" s="99">
        <v>0.01</v>
      </c>
      <c r="N10" s="6"/>
      <c r="O10" s="96"/>
      <c r="P10" s="116"/>
      <c r="Q10" s="116"/>
    </row>
    <row r="11" spans="2:18" x14ac:dyDescent="0.3">
      <c r="B11" s="54"/>
      <c r="C11" s="40" t="s">
        <v>130</v>
      </c>
      <c r="D11" s="136"/>
      <c r="E11" s="139"/>
      <c r="F11" s="142"/>
      <c r="G11" s="96"/>
      <c r="H11" s="97"/>
      <c r="I11" s="97" t="s">
        <v>81</v>
      </c>
      <c r="J11" s="136"/>
      <c r="K11" s="98">
        <v>1.7</v>
      </c>
      <c r="L11" s="131"/>
      <c r="M11" s="99">
        <v>0.01</v>
      </c>
      <c r="N11" s="6"/>
      <c r="O11" s="96"/>
      <c r="P11" s="116"/>
      <c r="Q11" s="116"/>
    </row>
    <row r="12" spans="2:18" x14ac:dyDescent="0.3">
      <c r="B12" s="54"/>
      <c r="C12" s="40" t="s">
        <v>131</v>
      </c>
      <c r="D12" s="136"/>
      <c r="E12" s="139"/>
      <c r="F12" s="142"/>
      <c r="G12" s="96"/>
      <c r="H12" s="97"/>
      <c r="I12" s="100" t="s">
        <v>83</v>
      </c>
      <c r="J12" s="136"/>
      <c r="K12" s="98" t="s">
        <v>91</v>
      </c>
      <c r="L12" s="131"/>
      <c r="M12" s="101"/>
      <c r="N12" s="6"/>
      <c r="O12" s="96"/>
      <c r="P12" s="116"/>
      <c r="Q12" s="116"/>
    </row>
    <row r="13" spans="2:18" x14ac:dyDescent="0.3">
      <c r="B13" s="54"/>
      <c r="C13" s="40" t="s">
        <v>132</v>
      </c>
      <c r="D13" s="137"/>
      <c r="E13" s="140"/>
      <c r="F13" s="143"/>
      <c r="G13" s="96"/>
      <c r="H13" s="97"/>
      <c r="I13" s="100" t="s">
        <v>83</v>
      </c>
      <c r="J13" s="137"/>
      <c r="K13" s="98" t="s">
        <v>91</v>
      </c>
      <c r="L13" s="147"/>
      <c r="M13" s="101"/>
      <c r="N13" s="6"/>
      <c r="O13" s="96"/>
      <c r="P13" s="116"/>
      <c r="Q13" s="116"/>
    </row>
    <row r="14" spans="2:18" ht="31.2" customHeight="1" x14ac:dyDescent="0.3">
      <c r="B14" s="6" t="s">
        <v>34</v>
      </c>
      <c r="C14" s="40" t="s">
        <v>3</v>
      </c>
      <c r="D14" s="96">
        <v>8</v>
      </c>
      <c r="E14" s="102"/>
      <c r="F14" s="103">
        <f t="shared" ref="F14:F17" si="0">D14/10</f>
        <v>0.8</v>
      </c>
      <c r="G14" s="96"/>
      <c r="H14" s="104"/>
      <c r="I14" s="99" t="s">
        <v>81</v>
      </c>
      <c r="J14" s="135" t="s">
        <v>80</v>
      </c>
      <c r="K14" s="75" t="s">
        <v>91</v>
      </c>
      <c r="L14" s="130" t="s">
        <v>112</v>
      </c>
      <c r="M14" s="101"/>
      <c r="N14" s="116"/>
      <c r="O14" s="101"/>
      <c r="P14" s="116"/>
      <c r="Q14" s="116"/>
    </row>
    <row r="15" spans="2:18" x14ac:dyDescent="0.3">
      <c r="B15" s="6" t="s">
        <v>35</v>
      </c>
      <c r="C15" s="40" t="s">
        <v>4</v>
      </c>
      <c r="D15" s="96">
        <v>2</v>
      </c>
      <c r="E15" s="102"/>
      <c r="F15" s="103">
        <f t="shared" si="0"/>
        <v>0.2</v>
      </c>
      <c r="G15" s="96"/>
      <c r="H15" s="104"/>
      <c r="I15" s="99" t="s">
        <v>81</v>
      </c>
      <c r="J15" s="136"/>
      <c r="K15" s="75" t="s">
        <v>91</v>
      </c>
      <c r="L15" s="131"/>
      <c r="M15" s="101"/>
      <c r="N15" s="116"/>
      <c r="O15" s="101"/>
      <c r="P15" s="116"/>
      <c r="Q15" s="116"/>
    </row>
    <row r="16" spans="2:18" x14ac:dyDescent="0.3">
      <c r="B16" s="6" t="s">
        <v>36</v>
      </c>
      <c r="C16" s="40" t="s">
        <v>5</v>
      </c>
      <c r="D16" s="96">
        <v>0.13800000000000001</v>
      </c>
      <c r="E16" s="102"/>
      <c r="F16" s="103">
        <f t="shared" si="0"/>
        <v>1.3800000000000002E-2</v>
      </c>
      <c r="G16" s="96" t="s">
        <v>77</v>
      </c>
      <c r="H16" s="104" t="s">
        <v>92</v>
      </c>
      <c r="I16" s="96" t="s">
        <v>81</v>
      </c>
      <c r="J16" s="136"/>
      <c r="K16" s="105">
        <f>0.02/F16</f>
        <v>1.4492753623188404</v>
      </c>
      <c r="L16" s="131"/>
      <c r="M16" s="99">
        <v>0.01</v>
      </c>
      <c r="N16" s="116"/>
      <c r="O16" s="101"/>
      <c r="P16" s="116"/>
      <c r="Q16" s="116"/>
    </row>
    <row r="17" spans="2:18" x14ac:dyDescent="0.3">
      <c r="B17" s="6" t="s">
        <v>37</v>
      </c>
      <c r="C17" s="40" t="s">
        <v>6</v>
      </c>
      <c r="D17" s="96">
        <v>7.4</v>
      </c>
      <c r="E17" s="102"/>
      <c r="F17" s="103">
        <f t="shared" si="0"/>
        <v>0.74</v>
      </c>
      <c r="G17" s="96"/>
      <c r="H17" s="104"/>
      <c r="I17" s="99" t="s">
        <v>81</v>
      </c>
      <c r="J17" s="136"/>
      <c r="K17" s="75" t="s">
        <v>91</v>
      </c>
      <c r="L17" s="131"/>
      <c r="M17" s="101"/>
      <c r="N17" s="116"/>
      <c r="O17" s="101"/>
      <c r="P17" s="116"/>
      <c r="Q17" s="116"/>
    </row>
    <row r="18" spans="2:18" x14ac:dyDescent="0.3">
      <c r="B18" s="51" t="s">
        <v>39</v>
      </c>
      <c r="C18" s="41" t="s">
        <v>21</v>
      </c>
      <c r="D18" s="26" t="s">
        <v>40</v>
      </c>
      <c r="E18" s="106"/>
      <c r="F18" s="83">
        <f>1/10</f>
        <v>0.1</v>
      </c>
      <c r="G18" s="26"/>
      <c r="H18" s="107"/>
      <c r="I18" s="108" t="s">
        <v>81</v>
      </c>
      <c r="J18" s="136"/>
      <c r="K18" s="109" t="s">
        <v>91</v>
      </c>
      <c r="L18" s="131"/>
      <c r="M18" s="86"/>
      <c r="N18" s="112"/>
      <c r="O18" s="86"/>
      <c r="P18" s="112"/>
      <c r="Q18" s="112"/>
    </row>
    <row r="19" spans="2:18" x14ac:dyDescent="0.3">
      <c r="B19" s="52"/>
      <c r="C19" s="38"/>
      <c r="D19" s="25"/>
      <c r="E19" s="57"/>
      <c r="F19" s="63"/>
      <c r="G19" s="25"/>
      <c r="H19" s="71"/>
      <c r="I19" s="25"/>
      <c r="J19" s="22"/>
      <c r="K19" s="35"/>
      <c r="L19" s="121"/>
      <c r="M19" s="80"/>
      <c r="N19" s="113"/>
      <c r="O19" s="91"/>
      <c r="P19" s="113"/>
      <c r="Q19" s="114"/>
    </row>
    <row r="20" spans="2:18" x14ac:dyDescent="0.3">
      <c r="B20" s="53"/>
      <c r="C20" s="42" t="s">
        <v>7</v>
      </c>
      <c r="D20" s="29"/>
      <c r="E20" s="58"/>
      <c r="F20" s="31"/>
      <c r="G20" s="29"/>
      <c r="H20" s="72"/>
      <c r="I20" s="29"/>
      <c r="J20" s="23"/>
      <c r="K20" s="36"/>
      <c r="L20" s="123"/>
      <c r="M20" s="81"/>
      <c r="N20" s="115"/>
      <c r="O20" s="95"/>
      <c r="P20" s="115"/>
      <c r="Q20" s="115"/>
    </row>
    <row r="21" spans="2:18" x14ac:dyDescent="0.3">
      <c r="B21" s="6" t="s">
        <v>42</v>
      </c>
      <c r="C21" s="43" t="s">
        <v>43</v>
      </c>
      <c r="D21" s="24">
        <v>0.3</v>
      </c>
      <c r="E21" s="56"/>
      <c r="F21" s="62">
        <f>D21/10</f>
        <v>0.03</v>
      </c>
      <c r="G21" s="24" t="s">
        <v>75</v>
      </c>
      <c r="H21" s="69" t="s">
        <v>92</v>
      </c>
      <c r="I21" s="24" t="s">
        <v>82</v>
      </c>
      <c r="J21" s="144" t="s">
        <v>80</v>
      </c>
      <c r="K21" s="16">
        <f>0.05/F21</f>
        <v>1.6666666666666667</v>
      </c>
      <c r="L21" s="132" t="s">
        <v>113</v>
      </c>
      <c r="M21" s="67">
        <v>2.5000000000000001E-2</v>
      </c>
      <c r="N21" s="116"/>
      <c r="O21" s="101" t="s">
        <v>99</v>
      </c>
      <c r="P21" s="116"/>
      <c r="Q21" s="116"/>
    </row>
    <row r="22" spans="2:18" ht="62.4" x14ac:dyDescent="0.3">
      <c r="B22" s="6" t="s">
        <v>44</v>
      </c>
      <c r="C22" s="43" t="s">
        <v>8</v>
      </c>
      <c r="D22" s="24">
        <v>0.3</v>
      </c>
      <c r="E22" s="60" t="s">
        <v>45</v>
      </c>
      <c r="F22" s="62">
        <f t="shared" ref="F22:F25" si="1">D22/10</f>
        <v>0.03</v>
      </c>
      <c r="G22" s="24" t="s">
        <v>105</v>
      </c>
      <c r="H22" s="69" t="s">
        <v>92</v>
      </c>
      <c r="I22" s="67" t="s">
        <v>83</v>
      </c>
      <c r="J22" s="145"/>
      <c r="K22" s="15" t="s">
        <v>91</v>
      </c>
      <c r="L22" s="133"/>
      <c r="M22" s="78"/>
      <c r="N22" s="116"/>
      <c r="O22" s="101"/>
      <c r="P22" s="116"/>
      <c r="Q22" s="116"/>
      <c r="R22" s="19"/>
    </row>
    <row r="23" spans="2:18" ht="46.8" x14ac:dyDescent="0.3">
      <c r="B23" s="6" t="s">
        <v>46</v>
      </c>
      <c r="C23" s="44" t="s">
        <v>133</v>
      </c>
      <c r="D23" s="24">
        <v>0.01</v>
      </c>
      <c r="E23" s="56"/>
      <c r="F23" s="62">
        <f t="shared" si="1"/>
        <v>1E-3</v>
      </c>
      <c r="G23" s="24"/>
      <c r="H23" s="69"/>
      <c r="I23" s="24" t="s">
        <v>84</v>
      </c>
      <c r="J23" s="146"/>
      <c r="K23" s="14">
        <f>0.1/F23</f>
        <v>100</v>
      </c>
      <c r="L23" s="134"/>
      <c r="M23" s="101" t="s">
        <v>96</v>
      </c>
      <c r="N23" s="101">
        <v>5.0000000000000001E-3</v>
      </c>
      <c r="O23" s="101" t="s">
        <v>97</v>
      </c>
      <c r="P23" s="117" t="s">
        <v>127</v>
      </c>
      <c r="Q23" s="117" t="s">
        <v>93</v>
      </c>
    </row>
    <row r="24" spans="2:18" ht="62.4" customHeight="1" x14ac:dyDescent="0.3">
      <c r="B24" s="6" t="s">
        <v>76</v>
      </c>
      <c r="C24" s="44" t="s">
        <v>134</v>
      </c>
      <c r="D24" s="24">
        <v>0.4</v>
      </c>
      <c r="E24" s="56"/>
      <c r="F24" s="62">
        <f t="shared" si="1"/>
        <v>0.04</v>
      </c>
      <c r="G24" s="24" t="s">
        <v>77</v>
      </c>
      <c r="H24" s="69" t="s">
        <v>92</v>
      </c>
      <c r="I24" s="67" t="s">
        <v>83</v>
      </c>
      <c r="J24" s="144" t="s">
        <v>80</v>
      </c>
      <c r="K24" s="15" t="s">
        <v>91</v>
      </c>
      <c r="L24" s="132" t="s">
        <v>118</v>
      </c>
      <c r="M24" s="101"/>
      <c r="N24" s="101"/>
      <c r="O24" s="101"/>
      <c r="P24" s="116"/>
      <c r="Q24" s="116"/>
      <c r="R24" s="19"/>
    </row>
    <row r="25" spans="2:18" ht="31.2" x14ac:dyDescent="0.3">
      <c r="B25" s="51" t="s">
        <v>47</v>
      </c>
      <c r="C25" s="45" t="s">
        <v>135</v>
      </c>
      <c r="D25" s="28">
        <v>0.01</v>
      </c>
      <c r="E25" s="59"/>
      <c r="F25" s="30">
        <f t="shared" si="1"/>
        <v>1E-3</v>
      </c>
      <c r="G25" s="28"/>
      <c r="H25" s="70"/>
      <c r="I25" s="28" t="s">
        <v>83</v>
      </c>
      <c r="J25" s="145"/>
      <c r="K25" s="33">
        <f>0.01/F25</f>
        <v>10</v>
      </c>
      <c r="L25" s="133"/>
      <c r="M25" s="86" t="s">
        <v>96</v>
      </c>
      <c r="N25" s="108">
        <v>1E-3</v>
      </c>
      <c r="O25" s="86" t="s">
        <v>99</v>
      </c>
      <c r="P25" s="117" t="s">
        <v>109</v>
      </c>
      <c r="Q25" s="112"/>
    </row>
    <row r="26" spans="2:18" x14ac:dyDescent="0.3">
      <c r="B26" s="52"/>
      <c r="C26" s="38"/>
      <c r="D26" s="25"/>
      <c r="E26" s="57"/>
      <c r="F26" s="63"/>
      <c r="G26" s="25"/>
      <c r="H26" s="71"/>
      <c r="I26" s="25"/>
      <c r="J26" s="22"/>
      <c r="K26" s="35"/>
      <c r="L26" s="121"/>
      <c r="M26" s="80"/>
      <c r="N26" s="113"/>
      <c r="O26" s="91"/>
      <c r="P26" s="113"/>
      <c r="Q26" s="114"/>
    </row>
    <row r="27" spans="2:18" x14ac:dyDescent="0.3">
      <c r="B27" s="53"/>
      <c r="C27" s="46" t="s">
        <v>9</v>
      </c>
      <c r="D27" s="29"/>
      <c r="E27" s="58"/>
      <c r="F27" s="31"/>
      <c r="G27" s="29"/>
      <c r="H27" s="72"/>
      <c r="I27" s="29"/>
      <c r="J27" s="23"/>
      <c r="K27" s="34"/>
      <c r="L27" s="122"/>
      <c r="M27" s="81"/>
      <c r="N27" s="115"/>
      <c r="O27" s="95"/>
      <c r="P27" s="115"/>
      <c r="Q27" s="115"/>
    </row>
    <row r="28" spans="2:18" ht="15.6" customHeight="1" x14ac:dyDescent="0.3">
      <c r="B28" s="6" t="s">
        <v>48</v>
      </c>
      <c r="C28" s="47" t="s">
        <v>10</v>
      </c>
      <c r="D28" s="24">
        <v>0.38</v>
      </c>
      <c r="E28" s="56"/>
      <c r="F28" s="62">
        <f t="shared" ref="F28:F41" si="2">D28/10</f>
        <v>3.7999999999999999E-2</v>
      </c>
      <c r="G28" s="24"/>
      <c r="H28" s="69"/>
      <c r="I28" s="67" t="s">
        <v>83</v>
      </c>
      <c r="J28" s="135" t="s">
        <v>80</v>
      </c>
      <c r="K28" s="15" t="s">
        <v>91</v>
      </c>
      <c r="L28" s="130" t="s">
        <v>116</v>
      </c>
      <c r="M28" s="78"/>
      <c r="N28" s="116"/>
      <c r="O28" s="101"/>
      <c r="P28" s="116"/>
      <c r="Q28" s="116"/>
      <c r="R28" s="19"/>
    </row>
    <row r="29" spans="2:18" x14ac:dyDescent="0.3">
      <c r="B29" s="6" t="s">
        <v>49</v>
      </c>
      <c r="C29" s="47" t="s">
        <v>11</v>
      </c>
      <c r="D29" s="24">
        <v>0.13</v>
      </c>
      <c r="E29" s="56"/>
      <c r="F29" s="62">
        <f t="shared" si="2"/>
        <v>1.3000000000000001E-2</v>
      </c>
      <c r="G29" s="24"/>
      <c r="H29" s="69"/>
      <c r="I29" s="67" t="s">
        <v>83</v>
      </c>
      <c r="J29" s="136"/>
      <c r="K29" s="15" t="s">
        <v>91</v>
      </c>
      <c r="L29" s="131"/>
      <c r="M29" s="78"/>
      <c r="N29" s="116"/>
      <c r="O29" s="101"/>
      <c r="P29" s="116"/>
      <c r="Q29" s="116"/>
    </row>
    <row r="30" spans="2:18" x14ac:dyDescent="0.3">
      <c r="B30" s="6" t="s">
        <v>52</v>
      </c>
      <c r="C30" s="47" t="s">
        <v>12</v>
      </c>
      <c r="D30" s="24">
        <v>0.1</v>
      </c>
      <c r="E30" s="56"/>
      <c r="F30" s="62">
        <f t="shared" si="2"/>
        <v>0.01</v>
      </c>
      <c r="G30" s="24"/>
      <c r="H30" s="69"/>
      <c r="I30" s="67" t="s">
        <v>83</v>
      </c>
      <c r="J30" s="136"/>
      <c r="K30" s="15" t="s">
        <v>91</v>
      </c>
      <c r="L30" s="131"/>
      <c r="M30" s="78"/>
      <c r="N30" s="116"/>
      <c r="O30" s="101"/>
      <c r="P30" s="116"/>
      <c r="Q30" s="116"/>
    </row>
    <row r="31" spans="2:18" x14ac:dyDescent="0.3">
      <c r="B31" s="6" t="s">
        <v>50</v>
      </c>
      <c r="C31" s="47" t="s">
        <v>13</v>
      </c>
      <c r="D31" s="24">
        <v>1.1999999999999999E-3</v>
      </c>
      <c r="E31" s="56"/>
      <c r="F31" s="62">
        <f t="shared" si="2"/>
        <v>1.1999999999999999E-4</v>
      </c>
      <c r="G31" s="24"/>
      <c r="H31" s="69"/>
      <c r="I31" s="24" t="s">
        <v>83</v>
      </c>
      <c r="J31" s="136"/>
      <c r="K31" s="14">
        <f>0.01/F31</f>
        <v>83.333333333333343</v>
      </c>
      <c r="L31" s="131"/>
      <c r="M31" s="78" t="s">
        <v>96</v>
      </c>
      <c r="N31" s="101">
        <f t="shared" ref="N31:N41" si="3">0.001/2</f>
        <v>5.0000000000000001E-4</v>
      </c>
      <c r="O31" s="101" t="s">
        <v>97</v>
      </c>
      <c r="P31" s="116" t="s">
        <v>94</v>
      </c>
      <c r="Q31" s="116" t="s">
        <v>146</v>
      </c>
    </row>
    <row r="32" spans="2:18" x14ac:dyDescent="0.3">
      <c r="B32" s="6" t="s">
        <v>53</v>
      </c>
      <c r="C32" s="47" t="s">
        <v>14</v>
      </c>
      <c r="D32" s="55">
        <v>1.7000000000000001E-4</v>
      </c>
      <c r="E32" s="56"/>
      <c r="F32" s="64">
        <v>1.7E-5</v>
      </c>
      <c r="G32" s="24"/>
      <c r="H32" s="69"/>
      <c r="I32" s="24" t="s">
        <v>83</v>
      </c>
      <c r="J32" s="136"/>
      <c r="K32" s="14">
        <f t="shared" ref="K32:K38" si="4">0.01/F32</f>
        <v>588.23529411764707</v>
      </c>
      <c r="L32" s="131"/>
      <c r="M32" s="78" t="s">
        <v>96</v>
      </c>
      <c r="N32" s="101">
        <f t="shared" si="3"/>
        <v>5.0000000000000001E-4</v>
      </c>
      <c r="O32" s="101" t="s">
        <v>97</v>
      </c>
      <c r="P32" s="116" t="s">
        <v>94</v>
      </c>
      <c r="Q32" s="116" t="s">
        <v>146</v>
      </c>
      <c r="R32" s="18"/>
    </row>
    <row r="33" spans="2:18" x14ac:dyDescent="0.3">
      <c r="B33" s="6" t="s">
        <v>54</v>
      </c>
      <c r="C33" s="47" t="s">
        <v>15</v>
      </c>
      <c r="D33" s="55">
        <v>8.1999999999999998E-4</v>
      </c>
      <c r="E33" s="60" t="s">
        <v>70</v>
      </c>
      <c r="F33" s="64">
        <v>8.2000000000000001E-5</v>
      </c>
      <c r="G33" s="24"/>
      <c r="H33" s="69"/>
      <c r="I33" s="24" t="s">
        <v>83</v>
      </c>
      <c r="J33" s="136"/>
      <c r="K33" s="14">
        <f t="shared" si="4"/>
        <v>121.95121951219512</v>
      </c>
      <c r="L33" s="131"/>
      <c r="M33" s="78" t="s">
        <v>96</v>
      </c>
      <c r="N33" s="101">
        <f t="shared" si="3"/>
        <v>5.0000000000000001E-4</v>
      </c>
      <c r="O33" s="101" t="s">
        <v>97</v>
      </c>
      <c r="P33" s="116" t="s">
        <v>94</v>
      </c>
      <c r="Q33" s="116" t="s">
        <v>146</v>
      </c>
    </row>
    <row r="34" spans="2:18" x14ac:dyDescent="0.3">
      <c r="B34" s="6" t="s">
        <v>72</v>
      </c>
      <c r="C34" s="47" t="s">
        <v>69</v>
      </c>
      <c r="D34" s="24">
        <v>1.7000000000000001E-2</v>
      </c>
      <c r="E34" s="56" t="s">
        <v>70</v>
      </c>
      <c r="F34" s="62">
        <f t="shared" si="2"/>
        <v>1.7000000000000001E-3</v>
      </c>
      <c r="G34" s="24"/>
      <c r="H34" s="69"/>
      <c r="I34" s="24" t="s">
        <v>83</v>
      </c>
      <c r="J34" s="136"/>
      <c r="K34" s="14">
        <f t="shared" si="4"/>
        <v>5.8823529411764701</v>
      </c>
      <c r="L34" s="131"/>
      <c r="M34" s="78" t="s">
        <v>96</v>
      </c>
      <c r="N34" s="99">
        <f t="shared" si="3"/>
        <v>5.0000000000000001E-4</v>
      </c>
      <c r="O34" s="101" t="s">
        <v>99</v>
      </c>
      <c r="P34" s="116" t="s">
        <v>94</v>
      </c>
      <c r="Q34" s="116"/>
    </row>
    <row r="35" spans="2:18" x14ac:dyDescent="0.3">
      <c r="B35" s="6" t="s">
        <v>71</v>
      </c>
      <c r="C35" s="47" t="s">
        <v>73</v>
      </c>
      <c r="D35" s="24">
        <v>1.7000000000000001E-2</v>
      </c>
      <c r="E35" s="56" t="s">
        <v>70</v>
      </c>
      <c r="F35" s="62">
        <f t="shared" si="2"/>
        <v>1.7000000000000001E-3</v>
      </c>
      <c r="G35" s="24"/>
      <c r="H35" s="69"/>
      <c r="I35" s="24" t="s">
        <v>83</v>
      </c>
      <c r="J35" s="136"/>
      <c r="K35" s="14">
        <f t="shared" si="4"/>
        <v>5.8823529411764701</v>
      </c>
      <c r="L35" s="131"/>
      <c r="M35" s="78" t="s">
        <v>96</v>
      </c>
      <c r="N35" s="99">
        <f t="shared" si="3"/>
        <v>5.0000000000000001E-4</v>
      </c>
      <c r="O35" s="101" t="s">
        <v>99</v>
      </c>
      <c r="P35" s="116" t="s">
        <v>94</v>
      </c>
      <c r="Q35" s="116"/>
    </row>
    <row r="36" spans="2:18" x14ac:dyDescent="0.3">
      <c r="B36" s="6" t="s">
        <v>56</v>
      </c>
      <c r="C36" s="47" t="s">
        <v>74</v>
      </c>
      <c r="D36" s="24">
        <v>1.4E-3</v>
      </c>
      <c r="E36" s="56"/>
      <c r="F36" s="62">
        <f t="shared" si="2"/>
        <v>1.3999999999999999E-4</v>
      </c>
      <c r="G36" s="24"/>
      <c r="H36" s="69"/>
      <c r="I36" s="24" t="s">
        <v>83</v>
      </c>
      <c r="J36" s="136"/>
      <c r="K36" s="14">
        <f t="shared" si="4"/>
        <v>71.428571428571431</v>
      </c>
      <c r="L36" s="131"/>
      <c r="M36" s="78" t="s">
        <v>96</v>
      </c>
      <c r="N36" s="101">
        <f t="shared" si="3"/>
        <v>5.0000000000000001E-4</v>
      </c>
      <c r="O36" s="101" t="s">
        <v>97</v>
      </c>
      <c r="P36" s="116" t="s">
        <v>94</v>
      </c>
      <c r="Q36" s="116" t="s">
        <v>146</v>
      </c>
    </row>
    <row r="37" spans="2:18" x14ac:dyDescent="0.3">
      <c r="B37" s="6" t="s">
        <v>51</v>
      </c>
      <c r="C37" s="47" t="s">
        <v>16</v>
      </c>
      <c r="D37" s="24">
        <v>1.3999999999999999E-4</v>
      </c>
      <c r="E37" s="56"/>
      <c r="F37" s="62">
        <f t="shared" si="2"/>
        <v>1.3999999999999998E-5</v>
      </c>
      <c r="G37" s="24"/>
      <c r="H37" s="69"/>
      <c r="I37" s="24" t="s">
        <v>83</v>
      </c>
      <c r="J37" s="136"/>
      <c r="K37" s="14">
        <f t="shared" si="4"/>
        <v>714.28571428571445</v>
      </c>
      <c r="L37" s="131"/>
      <c r="M37" s="78" t="s">
        <v>96</v>
      </c>
      <c r="N37" s="101">
        <f t="shared" si="3"/>
        <v>5.0000000000000001E-4</v>
      </c>
      <c r="O37" s="101" t="s">
        <v>97</v>
      </c>
      <c r="P37" s="116" t="s">
        <v>94</v>
      </c>
      <c r="Q37" s="116" t="s">
        <v>146</v>
      </c>
      <c r="R37" s="18"/>
    </row>
    <row r="38" spans="2:18" x14ac:dyDescent="0.3">
      <c r="B38" s="6" t="s">
        <v>55</v>
      </c>
      <c r="C38" s="47" t="s">
        <v>17</v>
      </c>
      <c r="D38" s="24">
        <v>6.3E-3</v>
      </c>
      <c r="E38" s="56"/>
      <c r="F38" s="62">
        <f t="shared" si="2"/>
        <v>6.3000000000000003E-4</v>
      </c>
      <c r="G38" s="24"/>
      <c r="H38" s="69"/>
      <c r="I38" s="24" t="s">
        <v>83</v>
      </c>
      <c r="J38" s="136"/>
      <c r="K38" s="14">
        <f t="shared" si="4"/>
        <v>15.873015873015873</v>
      </c>
      <c r="L38" s="131"/>
      <c r="M38" s="78" t="s">
        <v>96</v>
      </c>
      <c r="N38" s="99">
        <f t="shared" si="3"/>
        <v>5.0000000000000001E-4</v>
      </c>
      <c r="O38" s="101" t="s">
        <v>99</v>
      </c>
      <c r="P38" s="116" t="s">
        <v>94</v>
      </c>
      <c r="Q38" s="116"/>
    </row>
    <row r="39" spans="2:18" x14ac:dyDescent="0.3">
      <c r="B39" s="6" t="s">
        <v>57</v>
      </c>
      <c r="C39" s="47" t="s">
        <v>18</v>
      </c>
      <c r="D39" s="24">
        <v>0.23</v>
      </c>
      <c r="E39" s="56"/>
      <c r="F39" s="62">
        <f t="shared" si="2"/>
        <v>2.3E-2</v>
      </c>
      <c r="G39" s="24"/>
      <c r="H39" s="69"/>
      <c r="I39" s="67" t="s">
        <v>83</v>
      </c>
      <c r="J39" s="136"/>
      <c r="K39" s="15" t="s">
        <v>91</v>
      </c>
      <c r="L39" s="131"/>
      <c r="M39" s="78"/>
      <c r="N39" s="101">
        <f t="shared" si="3"/>
        <v>5.0000000000000001E-4</v>
      </c>
      <c r="O39" s="101" t="s">
        <v>99</v>
      </c>
      <c r="P39" s="116" t="s">
        <v>94</v>
      </c>
      <c r="Q39" s="116"/>
      <c r="R39" s="19"/>
    </row>
    <row r="40" spans="2:18" x14ac:dyDescent="0.3">
      <c r="B40" s="6" t="s">
        <v>58</v>
      </c>
      <c r="C40" s="47" t="s">
        <v>19</v>
      </c>
      <c r="D40" s="24">
        <v>1.3</v>
      </c>
      <c r="E40" s="56"/>
      <c r="F40" s="62">
        <f t="shared" si="2"/>
        <v>0.13</v>
      </c>
      <c r="G40" s="24"/>
      <c r="H40" s="69"/>
      <c r="I40" s="67" t="s">
        <v>83</v>
      </c>
      <c r="J40" s="136"/>
      <c r="K40" s="15" t="s">
        <v>91</v>
      </c>
      <c r="L40" s="131"/>
      <c r="M40" s="78"/>
      <c r="N40" s="101">
        <f t="shared" si="3"/>
        <v>5.0000000000000001E-4</v>
      </c>
      <c r="O40" s="101" t="s">
        <v>99</v>
      </c>
      <c r="P40" s="116" t="s">
        <v>94</v>
      </c>
      <c r="Q40" s="116"/>
      <c r="R40" s="19"/>
    </row>
    <row r="41" spans="2:18" x14ac:dyDescent="0.3">
      <c r="B41" s="51" t="s">
        <v>59</v>
      </c>
      <c r="C41" s="48" t="s">
        <v>20</v>
      </c>
      <c r="D41" s="28">
        <v>1.6999999999999999E-3</v>
      </c>
      <c r="E41" s="59"/>
      <c r="F41" s="30">
        <f t="shared" si="2"/>
        <v>1.6999999999999999E-4</v>
      </c>
      <c r="G41" s="28"/>
      <c r="H41" s="70"/>
      <c r="I41" s="28" t="s">
        <v>83</v>
      </c>
      <c r="J41" s="136"/>
      <c r="K41" s="33">
        <f t="shared" ref="K41" si="5">0.01/F41</f>
        <v>58.82352941176471</v>
      </c>
      <c r="L41" s="131"/>
      <c r="M41" s="79" t="s">
        <v>96</v>
      </c>
      <c r="N41" s="86">
        <f t="shared" si="3"/>
        <v>5.0000000000000001E-4</v>
      </c>
      <c r="O41" s="86" t="s">
        <v>97</v>
      </c>
      <c r="P41" s="112" t="s">
        <v>94</v>
      </c>
      <c r="Q41" s="116" t="s">
        <v>146</v>
      </c>
    </row>
    <row r="42" spans="2:18" x14ac:dyDescent="0.3">
      <c r="B42" s="52"/>
      <c r="C42" s="38"/>
      <c r="D42" s="25"/>
      <c r="E42" s="57"/>
      <c r="F42" s="63"/>
      <c r="G42" s="25"/>
      <c r="H42" s="71"/>
      <c r="I42" s="25"/>
      <c r="J42" s="22"/>
      <c r="K42" s="35"/>
      <c r="L42" s="121"/>
      <c r="M42" s="80"/>
      <c r="N42" s="113"/>
      <c r="O42" s="91"/>
      <c r="P42" s="113"/>
      <c r="Q42" s="114"/>
    </row>
    <row r="43" spans="2:18" x14ac:dyDescent="0.3">
      <c r="B43" s="53"/>
      <c r="C43" s="49" t="s">
        <v>22</v>
      </c>
      <c r="D43" s="29"/>
      <c r="E43" s="58"/>
      <c r="F43" s="31"/>
      <c r="G43" s="29"/>
      <c r="H43" s="72"/>
      <c r="I43" s="29"/>
      <c r="J43" s="23"/>
      <c r="K43" s="34"/>
      <c r="L43" s="122"/>
      <c r="M43" s="81"/>
      <c r="N43" s="115"/>
      <c r="O43" s="95"/>
      <c r="P43" s="115"/>
      <c r="Q43" s="115"/>
    </row>
    <row r="44" spans="2:18" x14ac:dyDescent="0.3">
      <c r="B44" s="6" t="s">
        <v>60</v>
      </c>
      <c r="C44" s="5" t="s">
        <v>23</v>
      </c>
      <c r="D44" s="24">
        <v>10</v>
      </c>
      <c r="E44" s="56"/>
      <c r="F44" s="62">
        <f t="shared" ref="F44:F52" si="6">D44/10</f>
        <v>1</v>
      </c>
      <c r="G44" s="24"/>
      <c r="H44" s="69"/>
      <c r="I44" s="67" t="s">
        <v>81</v>
      </c>
      <c r="J44" s="135" t="s">
        <v>85</v>
      </c>
      <c r="K44" s="15" t="s">
        <v>91</v>
      </c>
      <c r="L44" s="132" t="s">
        <v>117</v>
      </c>
      <c r="M44" s="78"/>
      <c r="N44" s="116"/>
      <c r="O44" s="101"/>
      <c r="P44" s="116"/>
      <c r="Q44" s="116"/>
    </row>
    <row r="45" spans="2:18" x14ac:dyDescent="0.3">
      <c r="B45" s="6" t="s">
        <v>61</v>
      </c>
      <c r="C45" s="5" t="s">
        <v>24</v>
      </c>
      <c r="D45" s="24">
        <v>10</v>
      </c>
      <c r="E45" s="56"/>
      <c r="F45" s="62">
        <f t="shared" si="6"/>
        <v>1</v>
      </c>
      <c r="G45" s="24"/>
      <c r="H45" s="69"/>
      <c r="I45" s="67" t="s">
        <v>81</v>
      </c>
      <c r="J45" s="136"/>
      <c r="K45" s="15" t="s">
        <v>91</v>
      </c>
      <c r="L45" s="133"/>
      <c r="M45" s="78"/>
      <c r="N45" s="116"/>
      <c r="O45" s="101"/>
      <c r="P45" s="116"/>
      <c r="Q45" s="116"/>
    </row>
    <row r="46" spans="2:18" x14ac:dyDescent="0.3">
      <c r="B46" s="6" t="s">
        <v>62</v>
      </c>
      <c r="C46" s="5" t="s">
        <v>25</v>
      </c>
      <c r="D46" s="24">
        <v>2.5</v>
      </c>
      <c r="E46" s="56"/>
      <c r="F46" s="62">
        <f t="shared" si="6"/>
        <v>0.25</v>
      </c>
      <c r="G46" s="24"/>
      <c r="H46" s="69"/>
      <c r="I46" s="67" t="s">
        <v>81</v>
      </c>
      <c r="J46" s="136"/>
      <c r="K46" s="15" t="s">
        <v>91</v>
      </c>
      <c r="L46" s="133"/>
      <c r="M46" s="78"/>
      <c r="N46" s="116"/>
      <c r="O46" s="101"/>
      <c r="P46" s="116"/>
      <c r="Q46" s="116"/>
    </row>
    <row r="47" spans="2:18" x14ac:dyDescent="0.3">
      <c r="B47" s="6" t="s">
        <v>63</v>
      </c>
      <c r="C47" s="5" t="s">
        <v>26</v>
      </c>
      <c r="D47" s="24">
        <v>2.1</v>
      </c>
      <c r="E47" s="56"/>
      <c r="F47" s="62">
        <f t="shared" si="6"/>
        <v>0.21000000000000002</v>
      </c>
      <c r="G47" s="24"/>
      <c r="H47" s="69"/>
      <c r="I47" s="67" t="s">
        <v>81</v>
      </c>
      <c r="J47" s="136"/>
      <c r="K47" s="15" t="s">
        <v>91</v>
      </c>
      <c r="L47" s="133"/>
      <c r="M47" s="78"/>
      <c r="N47" s="116"/>
      <c r="O47" s="101"/>
      <c r="P47" s="116"/>
      <c r="Q47" s="116"/>
    </row>
    <row r="48" spans="2:18" x14ac:dyDescent="0.3">
      <c r="B48" s="6" t="s">
        <v>64</v>
      </c>
      <c r="C48" s="5" t="s">
        <v>27</v>
      </c>
      <c r="D48" s="24">
        <v>12</v>
      </c>
      <c r="E48" s="56"/>
      <c r="F48" s="62">
        <f t="shared" si="6"/>
        <v>1.2</v>
      </c>
      <c r="G48" s="24"/>
      <c r="H48" s="69"/>
      <c r="I48" s="67" t="s">
        <v>81</v>
      </c>
      <c r="J48" s="136"/>
      <c r="K48" s="15" t="s">
        <v>91</v>
      </c>
      <c r="L48" s="133"/>
      <c r="M48" s="78"/>
      <c r="N48" s="116"/>
      <c r="O48" s="101"/>
      <c r="P48" s="116"/>
      <c r="Q48" s="116"/>
    </row>
    <row r="49" spans="2:18" x14ac:dyDescent="0.3">
      <c r="B49" s="6" t="s">
        <v>65</v>
      </c>
      <c r="C49" s="5" t="s">
        <v>31</v>
      </c>
      <c r="D49" s="24">
        <v>0.68</v>
      </c>
      <c r="E49" s="56"/>
      <c r="F49" s="62">
        <f t="shared" si="6"/>
        <v>6.8000000000000005E-2</v>
      </c>
      <c r="G49" s="24"/>
      <c r="H49" s="69"/>
      <c r="I49" s="67" t="s">
        <v>81</v>
      </c>
      <c r="J49" s="136"/>
      <c r="K49" s="15" t="s">
        <v>91</v>
      </c>
      <c r="L49" s="133"/>
      <c r="M49" s="78"/>
      <c r="N49" s="116"/>
      <c r="O49" s="101"/>
      <c r="P49" s="116"/>
      <c r="Q49" s="116"/>
    </row>
    <row r="50" spans="2:18" x14ac:dyDescent="0.3">
      <c r="B50" s="6" t="s">
        <v>66</v>
      </c>
      <c r="C50" s="5" t="s">
        <v>28</v>
      </c>
      <c r="D50" s="24">
        <v>10</v>
      </c>
      <c r="E50" s="56"/>
      <c r="F50" s="62">
        <f t="shared" si="6"/>
        <v>1</v>
      </c>
      <c r="G50" s="24"/>
      <c r="H50" s="69"/>
      <c r="I50" s="67" t="s">
        <v>81</v>
      </c>
      <c r="J50" s="136"/>
      <c r="K50" s="15" t="s">
        <v>91</v>
      </c>
      <c r="L50" s="133"/>
      <c r="M50" s="78"/>
      <c r="N50" s="116"/>
      <c r="O50" s="101"/>
      <c r="P50" s="116"/>
      <c r="Q50" s="116"/>
    </row>
    <row r="51" spans="2:18" x14ac:dyDescent="0.3">
      <c r="B51" s="6" t="s">
        <v>67</v>
      </c>
      <c r="C51" s="5" t="s">
        <v>29</v>
      </c>
      <c r="D51" s="24">
        <v>0.05</v>
      </c>
      <c r="E51" s="56"/>
      <c r="F51" s="62">
        <f t="shared" si="6"/>
        <v>5.0000000000000001E-3</v>
      </c>
      <c r="G51" s="24"/>
      <c r="H51" s="66"/>
      <c r="I51" s="24" t="s">
        <v>81</v>
      </c>
      <c r="J51" s="136"/>
      <c r="K51" s="14">
        <f>0.02/F51</f>
        <v>4</v>
      </c>
      <c r="L51" s="133"/>
      <c r="M51" s="67">
        <v>0.01</v>
      </c>
      <c r="N51" s="6"/>
      <c r="O51" s="96"/>
      <c r="P51" s="116"/>
      <c r="Q51" s="116"/>
    </row>
    <row r="52" spans="2:18" x14ac:dyDescent="0.3">
      <c r="B52" s="6" t="s">
        <v>68</v>
      </c>
      <c r="C52" s="5" t="s">
        <v>30</v>
      </c>
      <c r="D52" s="24">
        <v>10</v>
      </c>
      <c r="E52" s="56"/>
      <c r="F52" s="62">
        <f t="shared" si="6"/>
        <v>1</v>
      </c>
      <c r="G52" s="24"/>
      <c r="H52" s="66"/>
      <c r="I52" s="67" t="s">
        <v>81</v>
      </c>
      <c r="J52" s="137"/>
      <c r="K52" s="15" t="s">
        <v>91</v>
      </c>
      <c r="L52" s="134"/>
      <c r="M52" s="78"/>
      <c r="N52" s="6"/>
      <c r="O52" s="96"/>
      <c r="P52" s="116"/>
      <c r="Q52" s="116"/>
    </row>
    <row r="53" spans="2:18" x14ac:dyDescent="0.3">
      <c r="B53" s="6"/>
      <c r="C53" s="6"/>
      <c r="D53" s="24"/>
      <c r="E53" s="56"/>
      <c r="F53" s="24"/>
      <c r="G53" s="24"/>
      <c r="H53" s="66"/>
      <c r="I53" s="24"/>
      <c r="J53" s="13"/>
      <c r="K53" s="15"/>
      <c r="L53" s="124"/>
      <c r="M53" s="78"/>
      <c r="N53" s="6"/>
      <c r="O53" s="96"/>
      <c r="P53" s="116"/>
      <c r="Q53" s="116"/>
    </row>
    <row r="54" spans="2:18" ht="36" customHeight="1" x14ac:dyDescent="0.3">
      <c r="B54" s="6" t="s">
        <v>86</v>
      </c>
      <c r="C54" s="50" t="s">
        <v>87</v>
      </c>
      <c r="D54" s="55">
        <v>1.2999999999999999E-4</v>
      </c>
      <c r="E54" s="56"/>
      <c r="F54" s="65">
        <v>1.2999999999999999E-5</v>
      </c>
      <c r="G54" s="66" t="s">
        <v>88</v>
      </c>
      <c r="H54" s="66"/>
      <c r="I54" s="24" t="s">
        <v>89</v>
      </c>
      <c r="J54" s="13" t="s">
        <v>80</v>
      </c>
      <c r="K54" s="14">
        <f>0.001/F54</f>
        <v>76.923076923076934</v>
      </c>
      <c r="L54" s="125" t="s">
        <v>114</v>
      </c>
      <c r="M54" s="78" t="s">
        <v>97</v>
      </c>
      <c r="N54" s="96">
        <v>1E-4</v>
      </c>
      <c r="O54" s="96" t="s">
        <v>97</v>
      </c>
      <c r="P54" s="116" t="s">
        <v>128</v>
      </c>
      <c r="Q54" s="117" t="s">
        <v>115</v>
      </c>
      <c r="R54" s="18"/>
    </row>
    <row r="56" spans="2:18" x14ac:dyDescent="0.3">
      <c r="G56" s="119" t="s">
        <v>147</v>
      </c>
    </row>
    <row r="57" spans="2:18" x14ac:dyDescent="0.3">
      <c r="E57" s="118"/>
      <c r="G57" s="32" t="s">
        <v>124</v>
      </c>
    </row>
    <row r="58" spans="2:18" x14ac:dyDescent="0.3">
      <c r="E58" s="118"/>
      <c r="G58" s="32" t="s">
        <v>125</v>
      </c>
    </row>
    <row r="59" spans="2:18" x14ac:dyDescent="0.3">
      <c r="E59" s="118"/>
      <c r="G59" s="32" t="s">
        <v>126</v>
      </c>
    </row>
  </sheetData>
  <mergeCells count="17">
    <mergeCell ref="D10:D13"/>
    <mergeCell ref="E10:E13"/>
    <mergeCell ref="F10:F13"/>
    <mergeCell ref="J10:J13"/>
    <mergeCell ref="J14:J18"/>
    <mergeCell ref="N3:P3"/>
    <mergeCell ref="I3:L3"/>
    <mergeCell ref="L28:L41"/>
    <mergeCell ref="L44:L52"/>
    <mergeCell ref="L24:L25"/>
    <mergeCell ref="J44:J52"/>
    <mergeCell ref="J21:J23"/>
    <mergeCell ref="J28:J41"/>
    <mergeCell ref="L21:L23"/>
    <mergeCell ref="J24:J25"/>
    <mergeCell ref="L14:L18"/>
    <mergeCell ref="L10:L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Bjerregaard Madsen</dc:creator>
  <cp:lastModifiedBy>Karin Balle Madsen</cp:lastModifiedBy>
  <dcterms:created xsi:type="dcterms:W3CDTF">2021-05-10T11:25:00Z</dcterms:created>
  <dcterms:modified xsi:type="dcterms:W3CDTF">2022-02-17T12:29:48Z</dcterms:modified>
</cp:coreProperties>
</file>